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495" windowHeight="12210" activeTab="1"/>
  </bookViews>
  <sheets>
    <sheet name="АБОН ПЛАТА з 01.12.2022" sheetId="5" r:id="rId1"/>
    <sheet name="Абон плата з повіркою з 01.12." sheetId="6" r:id="rId2"/>
    <sheet name="Разом " sheetId="7" r:id="rId3"/>
  </sheets>
  <calcPr calcId="144525" refMode="R1C1"/>
</workbook>
</file>

<file path=xl/calcChain.xml><?xml version="1.0" encoding="utf-8"?>
<calcChain xmlns="http://schemas.openxmlformats.org/spreadsheetml/2006/main">
  <c r="D21" i="6" l="1"/>
  <c r="D23" i="6" s="1"/>
  <c r="E6" i="6" l="1"/>
  <c r="D6" i="6"/>
  <c r="E7" i="5"/>
  <c r="D7" i="5"/>
  <c r="E10" i="6" l="1"/>
  <c r="E15" i="6" s="1"/>
  <c r="E17" i="6" s="1"/>
  <c r="E18" i="6" s="1"/>
  <c r="E25" i="6" l="1"/>
  <c r="E26" i="6" s="1"/>
  <c r="E10" i="7"/>
  <c r="F10" i="7" s="1"/>
  <c r="E11" i="7" l="1"/>
  <c r="F11" i="7" s="1"/>
  <c r="D6" i="7" l="1"/>
  <c r="D7" i="7"/>
  <c r="D9" i="7"/>
  <c r="D13" i="7"/>
  <c r="D14" i="7"/>
  <c r="D15" i="7"/>
  <c r="D16" i="7"/>
  <c r="D5" i="7"/>
  <c r="F12" i="7"/>
  <c r="E12" i="7"/>
  <c r="D12" i="7" s="1"/>
  <c r="F8" i="7"/>
  <c r="F17" i="7" s="1"/>
  <c r="F19" i="7" s="1"/>
  <c r="F20" i="7" s="1"/>
  <c r="E8" i="7"/>
  <c r="E17" i="7" l="1"/>
  <c r="E19" i="7" s="1"/>
  <c r="E20" i="7" s="1"/>
  <c r="E21" i="7" s="1"/>
  <c r="E22" i="7" s="1"/>
  <c r="D8" i="7"/>
  <c r="F22" i="7"/>
  <c r="D10" i="6"/>
  <c r="D15" i="6" s="1"/>
  <c r="D17" i="6" s="1"/>
  <c r="D18" i="6" s="1"/>
  <c r="E11" i="5"/>
  <c r="E16" i="5" s="1"/>
  <c r="D11" i="5"/>
  <c r="D16" i="5" s="1"/>
  <c r="D17" i="7" l="1"/>
  <c r="D24" i="6"/>
  <c r="D25" i="6" s="1"/>
  <c r="D26" i="6" l="1"/>
  <c r="D18" i="5"/>
  <c r="D19" i="5" s="1"/>
  <c r="D20" i="5" l="1"/>
  <c r="D21" i="5" s="1"/>
  <c r="E18" i="5"/>
  <c r="E19" i="5" l="1"/>
  <c r="E20" i="5" s="1"/>
  <c r="E21" i="5" l="1"/>
</calcChain>
</file>

<file path=xl/sharedStrings.xml><?xml version="1.0" encoding="utf-8"?>
<sst xmlns="http://schemas.openxmlformats.org/spreadsheetml/2006/main" count="148" uniqueCount="65">
  <si>
    <t>№ п/п</t>
  </si>
  <si>
    <t>Статті витрат</t>
  </si>
  <si>
    <t>Відрахування на соціальні заходи</t>
  </si>
  <si>
    <t>Амортизація  основних засобів</t>
  </si>
  <si>
    <t>ПДВ 20%</t>
  </si>
  <si>
    <t>Матеріальні витрати</t>
  </si>
  <si>
    <t>передача даних по платежах</t>
  </si>
  <si>
    <r>
      <rPr>
        <b/>
        <sz val="8"/>
        <color theme="1"/>
        <rFont val="Times New Roman"/>
        <family val="1"/>
        <charset val="204"/>
      </rPr>
      <t>Витрати</t>
    </r>
    <r>
      <rPr>
        <b/>
        <sz val="13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на обслуговування в місяць без врахування витрат на обслуговування та заміну комерційного вузла обліку води, грн.</t>
    </r>
  </si>
  <si>
    <t>Оплата праці</t>
  </si>
  <si>
    <t>Інші послуги сторонніх організацій:</t>
  </si>
  <si>
    <t>Централізоване водопостачання</t>
  </si>
  <si>
    <t>Централізоване водовідведення</t>
  </si>
  <si>
    <t>в т.ч. канцелярські товари</t>
  </si>
  <si>
    <t>модернізація, ремонт ОЗ</t>
  </si>
  <si>
    <t>послуги банків та інших установ з прийому та перерахуванню коштів споживачів</t>
  </si>
  <si>
    <t>обслуговування і  супроводження КП, авнтивірус</t>
  </si>
  <si>
    <t>Охорона праці</t>
  </si>
  <si>
    <t>заправка, реставрація катріджей, обслуговування офісної техніки</t>
  </si>
  <si>
    <t xml:space="preserve">  Структура розміру плати за абонентське обслуговування,  що надається споживачам багатоквартирних будинків за індивідуальними договорами </t>
  </si>
  <si>
    <t>Кількість абонентів (особових рахунків на індивідуальних договорах.Споживачі багатоквартирних будинків) з ВКО і без ВКО , всього:</t>
  </si>
  <si>
    <t>вартість плати за обслуговування ВКО (повірка), без ПДВ на 1 абонента в місяць</t>
  </si>
  <si>
    <t>Розмір плати на 1 абонента в місяць з витратами на обслуговування ВКО,  без ПДВ</t>
  </si>
  <si>
    <t>Усього витрат повної собівартості , грн. без ПДВ</t>
  </si>
  <si>
    <t>Усього витрат повної собівартості витрат, грн. без ПДВ</t>
  </si>
  <si>
    <t>Розмір плати  на 1 абонента, грн. рік,  без ПДВ</t>
  </si>
  <si>
    <t>Розмір плати  на 1 абонента, грн. в місяць,  без ПДВ (без заміни та обслуговування приладів обліку )</t>
  </si>
  <si>
    <t>Витрати на обслуговування ВКО (повірка )</t>
  </si>
  <si>
    <t>кількість абонентів з ВКО</t>
  </si>
  <si>
    <t>Розмір плати на 1 абонента в місяць з витратами на обслуговування ВКО,  з ПДВ</t>
  </si>
  <si>
    <t>Витрати на обслуговування 1 абонента, грн. рік, без ПДВ</t>
  </si>
  <si>
    <t>Розмір плати  в місяць на 1 абонента, грн.  без ПДВ      (без заміни та обслуговування ВКО)</t>
  </si>
  <si>
    <t>Розмір плати на 1 абонента в місяць без обслуговування ВКО,  з ПДВ</t>
  </si>
  <si>
    <t>Разом</t>
  </si>
  <si>
    <t>Централізоване водопостачання 47,5%</t>
  </si>
  <si>
    <t>Централізоване водовідведення 52,5%</t>
  </si>
  <si>
    <t>6.1.</t>
  </si>
  <si>
    <t>6.2.</t>
  </si>
  <si>
    <t>6.3.</t>
  </si>
  <si>
    <t>6.4.</t>
  </si>
  <si>
    <t>4.1.</t>
  </si>
  <si>
    <t>4.2.</t>
  </si>
  <si>
    <t xml:space="preserve"> </t>
  </si>
  <si>
    <t>Встановлений граничний розмір на 1 абонента в місяць, з ПДВ- 35,19 грн.</t>
  </si>
  <si>
    <t>Од.вим</t>
  </si>
  <si>
    <t>грн.</t>
  </si>
  <si>
    <t>особ.рах.</t>
  </si>
  <si>
    <t>Витрати на рік</t>
  </si>
  <si>
    <t>Розмір плати  в місяць на 1 абонента, грн.  без ПДВ(без заміни та обслуговування ВКО)</t>
  </si>
  <si>
    <t xml:space="preserve">  Розрахунок розміру плати за абонентське обслуговування для послуг централізованого водопостачання та централізованого водовідведення,  що надається споживачам за індивідуальними договорами                                                                                               (без обслуговування та заміни вузлів комерційного обліку)</t>
  </si>
  <si>
    <t>особ. рах</t>
  </si>
  <si>
    <t>Витрати на рік, грн.</t>
  </si>
  <si>
    <t>Розрахунок розміру плати за абонентське обслуговування для послуг централізованого водопостачання та централізованого водовідведення,  що надається споживачам за індивідуальними договорами                                                   (з обслуговуванням комерційного вузла обліку (повірка)</t>
  </si>
  <si>
    <t>Один. виміру</t>
  </si>
  <si>
    <t>Од. вимір</t>
  </si>
  <si>
    <t>Зв'язок</t>
  </si>
  <si>
    <t xml:space="preserve">електроенергія </t>
  </si>
  <si>
    <t>Загальна кількість абонентів (особових рахунків на індивідуальних договорах.Споживачі фізичні та юридичні) з ВКО і без ВКО , всього:</t>
  </si>
  <si>
    <t>електроенергія</t>
  </si>
  <si>
    <t>зв'язок</t>
  </si>
  <si>
    <t xml:space="preserve">Загальна кількість абонентів (особових рахунків на індивідуальних договорах.Споживачі фізичні будинків) з ВКО та без ВКО </t>
  </si>
  <si>
    <t>обслуговування і  супроводження КП</t>
  </si>
  <si>
    <t>Витрати на закупівлю обмінного фонду</t>
  </si>
  <si>
    <t>витрати разом</t>
  </si>
  <si>
    <t>Відповідно до КМУ від 21.08.2019 №808 граничний розмір оплати за абонентське обслуговування для послуг з централізованого водопостачання - 38,07 грн. з ПДВ та/або централізованого водовідведення - 38,07 грн.з ПДВ   з 01.12.2022 року.</t>
  </si>
  <si>
    <t>Відповідно до КМУ від 21.08.2019 №808 граничний розмір оплати за абонентське обслуговування для послуг з централізованого водопостачання - 38,07 грн. з ПДВ та/або централізованого водовідведення - 38,07 грн. з  ПДВ з 01.12.2022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</si>
</sst>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руб.-419];[Red]&quot;-&quot;#,##0.00&quot; &quot;[$руб.-419]"/>
    <numFmt numFmtId="165" formatCode="&quot; &quot;#,##0.00&quot;         &quot;;&quot;-&quot;#,##0.00&quot;         &quot;;&quot; -&quot;#&quot;         &quot;;@&quot; &quot;"/>
    <numFmt numFmtId="166" formatCode="&quot; &quot;#,##0.00&quot;    &quot;;&quot;-&quot;#,##0.00&quot;    &quot;;&quot; -&quot;#&quot;    &quot;;@&quot; &quot;"/>
  </numFmts>
  <fonts count="21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9" fontId="1" fillId="0" borderId="0"/>
    <xf numFmtId="165" fontId="1" fillId="0" borderId="0"/>
    <xf numFmtId="166" fontId="1" fillId="0" borderId="0"/>
  </cellStyleXfs>
  <cellXfs count="108">
    <xf numFmtId="0" fontId="0" fillId="0" borderId="0" xfId="0"/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0" fillId="0" borderId="0" xfId="0"/>
    <xf numFmtId="0" fontId="10" fillId="0" borderId="0" xfId="0" applyFont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8" fillId="2" borderId="3" xfId="5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49" fontId="8" fillId="2" borderId="3" xfId="5" applyNumberFormat="1" applyFont="1" applyFill="1" applyBorder="1" applyAlignment="1">
      <alignment horizontal="left" vertical="center" wrapText="1"/>
    </xf>
    <xf numFmtId="49" fontId="9" fillId="2" borderId="3" xfId="5" applyNumberFormat="1" applyFont="1" applyFill="1" applyBorder="1" applyAlignment="1">
      <alignment horizontal="left" wrapText="1"/>
    </xf>
    <xf numFmtId="49" fontId="14" fillId="2" borderId="3" xfId="5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6" fillId="0" borderId="3" xfId="0" applyFont="1" applyBorder="1"/>
    <xf numFmtId="49" fontId="6" fillId="0" borderId="3" xfId="5" applyNumberFormat="1" applyFont="1" applyFill="1" applyBorder="1" applyAlignment="1">
      <alignment horizontal="left" vertical="center" wrapText="1"/>
    </xf>
    <xf numFmtId="49" fontId="6" fillId="0" borderId="3" xfId="5" applyNumberFormat="1" applyFont="1" applyBorder="1" applyAlignment="1">
      <alignment vertical="center" wrapText="1"/>
    </xf>
    <xf numFmtId="49" fontId="4" fillId="0" borderId="3" xfId="5" applyNumberFormat="1" applyFont="1" applyBorder="1" applyAlignment="1">
      <alignment vertical="center" wrapText="1"/>
    </xf>
    <xf numFmtId="49" fontId="4" fillId="0" borderId="3" xfId="5" applyNumberFormat="1" applyFont="1" applyFill="1" applyBorder="1" applyAlignment="1">
      <alignment horizontal="left" vertical="center" wrapText="1"/>
    </xf>
    <xf numFmtId="49" fontId="4" fillId="0" borderId="3" xfId="5" applyNumberFormat="1" applyFont="1" applyFill="1" applyBorder="1" applyAlignment="1">
      <alignment vertical="center" wrapText="1"/>
    </xf>
    <xf numFmtId="49" fontId="6" fillId="2" borderId="3" xfId="5" applyNumberFormat="1" applyFont="1" applyFill="1" applyBorder="1" applyAlignment="1">
      <alignment vertical="center" wrapText="1"/>
    </xf>
    <xf numFmtId="0" fontId="13" fillId="0" borderId="12" xfId="0" applyFont="1" applyBorder="1" applyAlignment="1">
      <alignment horizontal="center" wrapText="1"/>
    </xf>
    <xf numFmtId="4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/>
    </xf>
    <xf numFmtId="49" fontId="15" fillId="2" borderId="1" xfId="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49" fontId="9" fillId="2" borderId="4" xfId="5" applyNumberFormat="1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1" xfId="5" applyNumberFormat="1" applyFont="1" applyFill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49" fontId="17" fillId="0" borderId="1" xfId="5" applyNumberFormat="1" applyFont="1" applyBorder="1" applyAlignment="1">
      <alignment horizontal="center" vertical="center" wrapText="1"/>
    </xf>
    <xf numFmtId="49" fontId="17" fillId="0" borderId="1" xfId="5" applyNumberFormat="1" applyFont="1" applyFill="1" applyBorder="1" applyAlignment="1">
      <alignment horizontal="center" vertical="center" wrapText="1"/>
    </xf>
    <xf numFmtId="49" fontId="13" fillId="2" borderId="1" xfId="5" applyNumberFormat="1" applyFont="1" applyFill="1" applyBorder="1" applyAlignment="1">
      <alignment horizontal="center" vertical="center" wrapText="1"/>
    </xf>
    <xf numFmtId="49" fontId="17" fillId="2" borderId="1" xfId="5" applyNumberFormat="1" applyFont="1" applyFill="1" applyBorder="1" applyAlignment="1">
      <alignment horizontal="center" vertical="center" wrapText="1"/>
    </xf>
    <xf numFmtId="49" fontId="13" fillId="2" borderId="1" xfId="5" applyNumberFormat="1" applyFont="1" applyFill="1" applyBorder="1" applyAlignment="1">
      <alignment horizontal="center" wrapText="1"/>
    </xf>
    <xf numFmtId="49" fontId="13" fillId="2" borderId="7" xfId="5" applyNumberFormat="1" applyFont="1" applyFill="1" applyBorder="1" applyAlignment="1">
      <alignment horizontal="center" wrapText="1"/>
    </xf>
    <xf numFmtId="49" fontId="15" fillId="2" borderId="7" xfId="5" applyNumberFormat="1" applyFont="1" applyFill="1" applyBorder="1" applyAlignment="1">
      <alignment horizontal="center" wrapText="1"/>
    </xf>
    <xf numFmtId="0" fontId="7" fillId="0" borderId="1" xfId="0" applyFont="1" applyBorder="1" applyAlignment="1"/>
    <xf numFmtId="0" fontId="15" fillId="0" borderId="1" xfId="0" applyFont="1" applyBorder="1" applyAlignment="1">
      <alignment horizontal="center"/>
    </xf>
    <xf numFmtId="49" fontId="8" fillId="2" borderId="4" xfId="5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49" fontId="7" fillId="0" borderId="1" xfId="5" applyNumberFormat="1" applyFont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7" fillId="2" borderId="1" xfId="5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49" fontId="9" fillId="2" borderId="16" xfId="5" applyNumberFormat="1" applyFont="1" applyFill="1" applyBorder="1" applyAlignment="1">
      <alignment horizontal="left" wrapText="1"/>
    </xf>
    <xf numFmtId="49" fontId="18" fillId="2" borderId="1" xfId="5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1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5" xfId="0" applyFont="1" applyBorder="1"/>
    <xf numFmtId="49" fontId="9" fillId="0" borderId="3" xfId="5" applyNumberFormat="1" applyFont="1" applyFill="1" applyBorder="1" applyAlignment="1">
      <alignment horizontal="left" vertical="center" wrapText="1"/>
    </xf>
    <xf numFmtId="49" fontId="9" fillId="0" borderId="3" xfId="5" applyNumberFormat="1" applyFont="1" applyBorder="1" applyAlignment="1">
      <alignment vertical="center" wrapText="1"/>
    </xf>
    <xf numFmtId="49" fontId="8" fillId="0" borderId="3" xfId="5" applyNumberFormat="1" applyFont="1" applyBorder="1" applyAlignment="1">
      <alignment vertical="center" wrapText="1"/>
    </xf>
    <xf numFmtId="49" fontId="8" fillId="0" borderId="3" xfId="5" applyNumberFormat="1" applyFont="1" applyFill="1" applyBorder="1" applyAlignment="1">
      <alignment horizontal="left" vertical="center" wrapText="1"/>
    </xf>
    <xf numFmtId="49" fontId="8" fillId="0" borderId="3" xfId="5" applyNumberFormat="1" applyFont="1" applyFill="1" applyBorder="1" applyAlignment="1">
      <alignment vertical="center" wrapText="1"/>
    </xf>
    <xf numFmtId="49" fontId="9" fillId="2" borderId="3" xfId="5" applyNumberFormat="1" applyFont="1" applyFill="1" applyBorder="1" applyAlignment="1">
      <alignment vertical="center" wrapText="1"/>
    </xf>
    <xf numFmtId="49" fontId="10" fillId="2" borderId="3" xfId="5" applyNumberFormat="1" applyFont="1" applyFill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" fontId="20" fillId="0" borderId="2" xfId="0" applyNumberFormat="1" applyFont="1" applyBorder="1" applyAlignment="1">
      <alignment horizontal="center"/>
    </xf>
    <xf numFmtId="49" fontId="12" fillId="0" borderId="9" xfId="5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12" xfId="5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</cellXfs>
  <cellStyles count="9">
    <cellStyle name="Heading" xfId="1"/>
    <cellStyle name="Heading1" xfId="2"/>
    <cellStyle name="Result" xfId="3"/>
    <cellStyle name="Result2" xfId="4"/>
    <cellStyle name="Обычный" xfId="0" builtinId="0" customBuiltin="1"/>
    <cellStyle name="Обычный 2" xfId="5"/>
    <cellStyle name="Процентный 2" xfId="6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25" sqref="B25"/>
    </sheetView>
  </sheetViews>
  <sheetFormatPr defaultRowHeight="14.25" x14ac:dyDescent="0.2"/>
  <cols>
    <col min="1" max="1" width="2.875" customWidth="1"/>
    <col min="2" max="2" width="42.375" customWidth="1"/>
    <col min="3" max="3" width="5" style="4" customWidth="1"/>
    <col min="4" max="5" width="13.625" style="5" customWidth="1"/>
  </cols>
  <sheetData>
    <row r="1" spans="1:5" s="4" customFormat="1" ht="10.5" customHeight="1" x14ac:dyDescent="0.25">
      <c r="B1" s="18"/>
      <c r="C1" s="43"/>
      <c r="D1" s="19"/>
      <c r="E1" s="19"/>
    </row>
    <row r="2" spans="1:5" ht="75.75" customHeight="1" x14ac:dyDescent="0.2">
      <c r="A2" s="88" t="s">
        <v>48</v>
      </c>
      <c r="B2" s="88"/>
      <c r="C2" s="88"/>
      <c r="D2" s="88"/>
      <c r="E2" s="88"/>
    </row>
    <row r="3" spans="1:5" ht="23.25" customHeight="1" x14ac:dyDescent="0.2">
      <c r="A3" s="91" t="s">
        <v>0</v>
      </c>
      <c r="B3" s="92" t="s">
        <v>1</v>
      </c>
      <c r="C3" s="93" t="s">
        <v>53</v>
      </c>
      <c r="D3" s="72" t="s">
        <v>10</v>
      </c>
      <c r="E3" s="73" t="s">
        <v>11</v>
      </c>
    </row>
    <row r="4" spans="1:5" s="4" customFormat="1" ht="15" customHeight="1" x14ac:dyDescent="0.2">
      <c r="A4" s="91"/>
      <c r="B4" s="92"/>
      <c r="C4" s="94"/>
      <c r="D4" s="89" t="s">
        <v>46</v>
      </c>
      <c r="E4" s="90"/>
    </row>
    <row r="5" spans="1:5" x14ac:dyDescent="0.2">
      <c r="A5" s="12">
        <v>1</v>
      </c>
      <c r="B5" s="74" t="s">
        <v>8</v>
      </c>
      <c r="C5" s="62" t="s">
        <v>44</v>
      </c>
      <c r="D5" s="31">
        <v>1508767.96</v>
      </c>
      <c r="E5" s="6">
        <v>1496745.91</v>
      </c>
    </row>
    <row r="6" spans="1:5" ht="14.85" customHeight="1" x14ac:dyDescent="0.2">
      <c r="A6" s="1">
        <v>2</v>
      </c>
      <c r="B6" s="75" t="s">
        <v>2</v>
      </c>
      <c r="C6" s="60" t="s">
        <v>44</v>
      </c>
      <c r="D6" s="31">
        <v>299846</v>
      </c>
      <c r="E6" s="6">
        <v>297457</v>
      </c>
    </row>
    <row r="7" spans="1:5" ht="13.5" customHeight="1" x14ac:dyDescent="0.2">
      <c r="A7" s="1">
        <v>4</v>
      </c>
      <c r="B7" s="76" t="s">
        <v>5</v>
      </c>
      <c r="C7" s="59" t="s">
        <v>44</v>
      </c>
      <c r="D7" s="31">
        <f>D8+D9</f>
        <v>23718</v>
      </c>
      <c r="E7" s="31">
        <f>E8+E9</f>
        <v>23529</v>
      </c>
    </row>
    <row r="8" spans="1:5" s="4" customFormat="1" ht="13.5" customHeight="1" x14ac:dyDescent="0.2">
      <c r="A8" s="1"/>
      <c r="B8" s="77" t="s">
        <v>55</v>
      </c>
      <c r="C8" s="59" t="s">
        <v>44</v>
      </c>
      <c r="D8" s="31">
        <v>8628</v>
      </c>
      <c r="E8" s="6">
        <v>8559</v>
      </c>
    </row>
    <row r="9" spans="1:5" s="4" customFormat="1" ht="18.75" customHeight="1" x14ac:dyDescent="0.2">
      <c r="A9" s="2"/>
      <c r="B9" s="77" t="s">
        <v>12</v>
      </c>
      <c r="C9" s="59" t="s">
        <v>44</v>
      </c>
      <c r="D9" s="31">
        <v>15090</v>
      </c>
      <c r="E9" s="6">
        <v>14970</v>
      </c>
    </row>
    <row r="10" spans="1:5" s="4" customFormat="1" ht="14.85" customHeight="1" x14ac:dyDescent="0.2">
      <c r="A10" s="1">
        <v>5</v>
      </c>
      <c r="B10" s="75" t="s">
        <v>3</v>
      </c>
      <c r="C10" s="60" t="s">
        <v>44</v>
      </c>
      <c r="D10" s="31">
        <v>5747.3</v>
      </c>
      <c r="E10" s="6">
        <v>5701.5</v>
      </c>
    </row>
    <row r="11" spans="1:5" s="4" customFormat="1" ht="15.75" customHeight="1" x14ac:dyDescent="0.2">
      <c r="A11" s="1">
        <v>6</v>
      </c>
      <c r="B11" s="76" t="s">
        <v>9</v>
      </c>
      <c r="C11" s="59" t="s">
        <v>44</v>
      </c>
      <c r="D11" s="31">
        <f>D13+D14+D15+D12</f>
        <v>145719</v>
      </c>
      <c r="E11" s="6">
        <f>E13+E14+E15+E12</f>
        <v>144562.42000000001</v>
      </c>
    </row>
    <row r="12" spans="1:5" s="4" customFormat="1" ht="28.5" customHeight="1" x14ac:dyDescent="0.2">
      <c r="A12" s="2"/>
      <c r="B12" s="78" t="s">
        <v>17</v>
      </c>
      <c r="C12" s="60" t="s">
        <v>44</v>
      </c>
      <c r="D12" s="31">
        <v>6179</v>
      </c>
      <c r="E12" s="6">
        <v>6130</v>
      </c>
    </row>
    <row r="13" spans="1:5" s="4" customFormat="1" ht="15" x14ac:dyDescent="0.2">
      <c r="A13" s="2"/>
      <c r="B13" s="79" t="s">
        <v>60</v>
      </c>
      <c r="C13" s="60" t="s">
        <v>44</v>
      </c>
      <c r="D13" s="31">
        <v>30120</v>
      </c>
      <c r="E13" s="6">
        <v>29880</v>
      </c>
    </row>
    <row r="14" spans="1:5" s="4" customFormat="1" ht="34.35" customHeight="1" x14ac:dyDescent="0.2">
      <c r="A14" s="2"/>
      <c r="B14" s="79" t="s">
        <v>14</v>
      </c>
      <c r="C14" s="60" t="s">
        <v>44</v>
      </c>
      <c r="D14" s="31">
        <v>99050</v>
      </c>
      <c r="E14" s="6">
        <v>98261</v>
      </c>
    </row>
    <row r="15" spans="1:5" s="4" customFormat="1" ht="15.75" customHeight="1" x14ac:dyDescent="0.2">
      <c r="A15" s="2"/>
      <c r="B15" s="78" t="s">
        <v>54</v>
      </c>
      <c r="C15" s="60" t="s">
        <v>44</v>
      </c>
      <c r="D15" s="31">
        <v>10370</v>
      </c>
      <c r="E15" s="6">
        <v>10291.42</v>
      </c>
    </row>
    <row r="16" spans="1:5" ht="28.5" customHeight="1" x14ac:dyDescent="0.2">
      <c r="A16" s="1">
        <v>7</v>
      </c>
      <c r="B16" s="80" t="s">
        <v>23</v>
      </c>
      <c r="C16" s="61" t="s">
        <v>44</v>
      </c>
      <c r="D16" s="82">
        <f>D5+D6+D7+D10+D11</f>
        <v>1983798.26</v>
      </c>
      <c r="E16" s="82">
        <f>E5+E6+E7+E10+E11</f>
        <v>1967995.8299999998</v>
      </c>
    </row>
    <row r="17" spans="1:5" ht="43.5" customHeight="1" x14ac:dyDescent="0.2">
      <c r="A17" s="1">
        <v>8</v>
      </c>
      <c r="B17" s="13" t="s">
        <v>56</v>
      </c>
      <c r="C17" s="61" t="s">
        <v>49</v>
      </c>
      <c r="D17" s="83">
        <v>18000</v>
      </c>
      <c r="E17" s="84">
        <v>17300</v>
      </c>
    </row>
    <row r="18" spans="1:5" ht="27" customHeight="1" x14ac:dyDescent="0.2">
      <c r="A18" s="1">
        <v>9</v>
      </c>
      <c r="B18" s="15" t="s">
        <v>29</v>
      </c>
      <c r="C18" s="61" t="s">
        <v>44</v>
      </c>
      <c r="D18" s="33">
        <f>D16/D17</f>
        <v>110.21101444444444</v>
      </c>
      <c r="E18" s="11">
        <f>E16/E17</f>
        <v>113.75698439306358</v>
      </c>
    </row>
    <row r="19" spans="1:5" ht="30" customHeight="1" x14ac:dyDescent="0.2">
      <c r="A19" s="1">
        <v>10</v>
      </c>
      <c r="B19" s="15" t="s">
        <v>47</v>
      </c>
      <c r="C19" s="61" t="s">
        <v>44</v>
      </c>
      <c r="D19" s="85">
        <f>D18/12</f>
        <v>9.1842512037037043</v>
      </c>
      <c r="E19" s="10">
        <f>E18/12</f>
        <v>9.4797486994219646</v>
      </c>
    </row>
    <row r="20" spans="1:5" ht="15" x14ac:dyDescent="0.2">
      <c r="A20" s="1">
        <v>11</v>
      </c>
      <c r="B20" s="15" t="s">
        <v>4</v>
      </c>
      <c r="C20" s="61" t="s">
        <v>44</v>
      </c>
      <c r="D20" s="35">
        <f>D19*0.2</f>
        <v>1.836850240740741</v>
      </c>
      <c r="E20" s="11">
        <f>E19*0.2</f>
        <v>1.895949739884393</v>
      </c>
    </row>
    <row r="21" spans="1:5" ht="27.75" customHeight="1" x14ac:dyDescent="0.2">
      <c r="A21" s="1">
        <v>12</v>
      </c>
      <c r="B21" s="16" t="s">
        <v>31</v>
      </c>
      <c r="C21" s="63" t="s">
        <v>44</v>
      </c>
      <c r="D21" s="36">
        <f>D19+D20</f>
        <v>11.021101444444446</v>
      </c>
      <c r="E21" s="10">
        <f>E19+E20</f>
        <v>11.375698439306358</v>
      </c>
    </row>
    <row r="22" spans="1:5" s="4" customFormat="1" ht="2.25" customHeight="1" x14ac:dyDescent="0.2">
      <c r="A22" s="71"/>
      <c r="B22" s="71"/>
      <c r="C22" s="71"/>
      <c r="D22" s="71"/>
      <c r="E22" s="64"/>
    </row>
    <row r="23" spans="1:5" s="4" customFormat="1" ht="39.75" customHeight="1" x14ac:dyDescent="0.2">
      <c r="A23" s="107" t="s">
        <v>63</v>
      </c>
      <c r="B23" s="107"/>
      <c r="C23" s="107"/>
      <c r="D23" s="107"/>
      <c r="E23" s="107"/>
    </row>
    <row r="24" spans="1:5" ht="15" x14ac:dyDescent="0.25">
      <c r="A24" s="3"/>
      <c r="B24" s="3"/>
      <c r="C24" s="3"/>
      <c r="D24" s="9"/>
      <c r="E24" s="9"/>
    </row>
    <row r="25" spans="1:5" ht="15" x14ac:dyDescent="0.25">
      <c r="A25" s="21"/>
      <c r="B25" s="21"/>
      <c r="C25" s="21"/>
      <c r="D25" s="20"/>
      <c r="E25" s="20"/>
    </row>
    <row r="26" spans="1:5" ht="15" x14ac:dyDescent="0.25">
      <c r="A26" s="21"/>
      <c r="B26" s="21"/>
      <c r="C26" s="21"/>
      <c r="D26" s="20"/>
      <c r="E26" s="20"/>
    </row>
  </sheetData>
  <mergeCells count="6">
    <mergeCell ref="A23:E23"/>
    <mergeCell ref="A2:E2"/>
    <mergeCell ref="D4:E4"/>
    <mergeCell ref="A3:A4"/>
    <mergeCell ref="B3:B4"/>
    <mergeCell ref="C3:C4"/>
  </mergeCells>
  <pageMargins left="0.62992125984251968" right="0.43307086614173229" top="0.35433070866141736" bottom="0.35433070866141736" header="0.35433070866141736" footer="0.31496062992125984"/>
  <pageSetup paperSize="9" fitToWidth="0" fitToHeight="0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6" workbookViewId="0">
      <selection activeCell="C30" sqref="C29:C30"/>
    </sheetView>
  </sheetViews>
  <sheetFormatPr defaultRowHeight="14.25" x14ac:dyDescent="0.2"/>
  <cols>
    <col min="1" max="1" width="2.75" customWidth="1"/>
    <col min="2" max="2" width="46.25" customWidth="1"/>
    <col min="3" max="3" width="4.375" style="68" customWidth="1"/>
    <col min="4" max="4" width="12.875" customWidth="1"/>
    <col min="5" max="5" width="13.625" customWidth="1"/>
  </cols>
  <sheetData>
    <row r="1" spans="1:5" ht="72" customHeight="1" x14ac:dyDescent="0.2">
      <c r="A1" s="88" t="s">
        <v>51</v>
      </c>
      <c r="B1" s="88"/>
      <c r="C1" s="88"/>
      <c r="D1" s="88"/>
      <c r="E1" s="88"/>
    </row>
    <row r="2" spans="1:5" ht="25.5" customHeight="1" x14ac:dyDescent="0.2">
      <c r="A2" s="91" t="s">
        <v>0</v>
      </c>
      <c r="B2" s="92" t="s">
        <v>1</v>
      </c>
      <c r="C2" s="93" t="s">
        <v>52</v>
      </c>
      <c r="D2" s="73" t="s">
        <v>10</v>
      </c>
      <c r="E2" s="73" t="s">
        <v>11</v>
      </c>
    </row>
    <row r="3" spans="1:5" s="4" customFormat="1" ht="13.5" customHeight="1" x14ac:dyDescent="0.2">
      <c r="A3" s="91"/>
      <c r="B3" s="92"/>
      <c r="C3" s="94"/>
      <c r="D3" s="95" t="s">
        <v>50</v>
      </c>
      <c r="E3" s="96"/>
    </row>
    <row r="4" spans="1:5" x14ac:dyDescent="0.2">
      <c r="A4" s="12">
        <v>1</v>
      </c>
      <c r="B4" s="74" t="s">
        <v>8</v>
      </c>
      <c r="C4" s="45" t="s">
        <v>44</v>
      </c>
      <c r="D4" s="6">
        <v>1508767.96</v>
      </c>
      <c r="E4" s="6">
        <v>1496745.91</v>
      </c>
    </row>
    <row r="5" spans="1:5" ht="15.75" customHeight="1" x14ac:dyDescent="0.2">
      <c r="A5" s="1">
        <v>2</v>
      </c>
      <c r="B5" s="75" t="s">
        <v>2</v>
      </c>
      <c r="C5" s="46" t="s">
        <v>44</v>
      </c>
      <c r="D5" s="6">
        <v>299846</v>
      </c>
      <c r="E5" s="6">
        <v>297457</v>
      </c>
    </row>
    <row r="6" spans="1:5" ht="18.75" customHeight="1" x14ac:dyDescent="0.2">
      <c r="A6" s="1">
        <v>4</v>
      </c>
      <c r="B6" s="76" t="s">
        <v>5</v>
      </c>
      <c r="C6" s="47" t="s">
        <v>44</v>
      </c>
      <c r="D6" s="6">
        <f>D7+D8</f>
        <v>23718</v>
      </c>
      <c r="E6" s="6">
        <f>E7+E8</f>
        <v>23529</v>
      </c>
    </row>
    <row r="7" spans="1:5" s="4" customFormat="1" ht="13.5" customHeight="1" x14ac:dyDescent="0.2">
      <c r="A7" s="1"/>
      <c r="B7" s="77" t="s">
        <v>57</v>
      </c>
      <c r="C7" s="47" t="s">
        <v>44</v>
      </c>
      <c r="D7" s="6">
        <v>8628</v>
      </c>
      <c r="E7" s="6">
        <v>8559</v>
      </c>
    </row>
    <row r="8" spans="1:5" ht="15" customHeight="1" x14ac:dyDescent="0.2">
      <c r="A8" s="2"/>
      <c r="B8" s="77" t="s">
        <v>12</v>
      </c>
      <c r="C8" s="48" t="s">
        <v>44</v>
      </c>
      <c r="D8" s="6">
        <v>15090</v>
      </c>
      <c r="E8" s="6">
        <v>14970</v>
      </c>
    </row>
    <row r="9" spans="1:5" ht="14.25" customHeight="1" x14ac:dyDescent="0.2">
      <c r="A9" s="1">
        <v>5</v>
      </c>
      <c r="B9" s="75" t="s">
        <v>3</v>
      </c>
      <c r="C9" s="46" t="s">
        <v>44</v>
      </c>
      <c r="D9" s="6">
        <v>5747.3</v>
      </c>
      <c r="E9" s="6">
        <v>5701.5</v>
      </c>
    </row>
    <row r="10" spans="1:5" ht="12" customHeight="1" x14ac:dyDescent="0.2">
      <c r="A10" s="1">
        <v>6</v>
      </c>
      <c r="B10" s="76" t="s">
        <v>9</v>
      </c>
      <c r="C10" s="47" t="s">
        <v>44</v>
      </c>
      <c r="D10" s="6">
        <f>D12+D13+D14+D11</f>
        <v>145719</v>
      </c>
      <c r="E10" s="6">
        <f>E12+E13+E14+E11</f>
        <v>144562.42000000001</v>
      </c>
    </row>
    <row r="11" spans="1:5" ht="27.75" customHeight="1" x14ac:dyDescent="0.2">
      <c r="A11" s="86" t="s">
        <v>35</v>
      </c>
      <c r="B11" s="78" t="s">
        <v>17</v>
      </c>
      <c r="C11" s="49" t="s">
        <v>44</v>
      </c>
      <c r="D11" s="6">
        <v>6179</v>
      </c>
      <c r="E11" s="6">
        <v>6130</v>
      </c>
    </row>
    <row r="12" spans="1:5" ht="15.75" customHeight="1" x14ac:dyDescent="0.2">
      <c r="A12" s="86" t="s">
        <v>36</v>
      </c>
      <c r="B12" s="79" t="s">
        <v>60</v>
      </c>
      <c r="C12" s="49" t="s">
        <v>44</v>
      </c>
      <c r="D12" s="6">
        <v>30120</v>
      </c>
      <c r="E12" s="6">
        <v>29880</v>
      </c>
    </row>
    <row r="13" spans="1:5" ht="29.25" customHeight="1" x14ac:dyDescent="0.2">
      <c r="A13" s="86" t="s">
        <v>37</v>
      </c>
      <c r="B13" s="79" t="s">
        <v>14</v>
      </c>
      <c r="C13" s="49" t="s">
        <v>44</v>
      </c>
      <c r="D13" s="6">
        <v>99050</v>
      </c>
      <c r="E13" s="6">
        <v>98261</v>
      </c>
    </row>
    <row r="14" spans="1:5" ht="15.75" customHeight="1" x14ac:dyDescent="0.2">
      <c r="A14" s="87" t="s">
        <v>38</v>
      </c>
      <c r="B14" s="78" t="s">
        <v>58</v>
      </c>
      <c r="C14" s="49" t="s">
        <v>44</v>
      </c>
      <c r="D14" s="6">
        <v>10370</v>
      </c>
      <c r="E14" s="6">
        <v>10291.42</v>
      </c>
    </row>
    <row r="15" spans="1:5" ht="18" customHeight="1" x14ac:dyDescent="0.2">
      <c r="A15" s="1">
        <v>7</v>
      </c>
      <c r="B15" s="80" t="s">
        <v>22</v>
      </c>
      <c r="C15" s="50" t="s">
        <v>44</v>
      </c>
      <c r="D15" s="8">
        <f>D4+D5+D6+D9+D10</f>
        <v>1983798.26</v>
      </c>
      <c r="E15" s="8">
        <f>E4+E5+E6+E9+E10</f>
        <v>1967995.8299999998</v>
      </c>
    </row>
    <row r="16" spans="1:5" ht="44.25" customHeight="1" x14ac:dyDescent="0.2">
      <c r="A16" s="1">
        <v>8</v>
      </c>
      <c r="B16" s="13" t="s">
        <v>59</v>
      </c>
      <c r="C16" s="51"/>
      <c r="D16" s="7">
        <v>18000</v>
      </c>
      <c r="E16" s="7">
        <v>17300</v>
      </c>
    </row>
    <row r="17" spans="1:10" ht="18" customHeight="1" x14ac:dyDescent="0.2">
      <c r="A17" s="1">
        <v>9</v>
      </c>
      <c r="B17" s="15" t="s">
        <v>24</v>
      </c>
      <c r="C17" s="51" t="s">
        <v>44</v>
      </c>
      <c r="D17" s="11">
        <f>D15/D16</f>
        <v>110.21101444444444</v>
      </c>
      <c r="E17" s="69">
        <f>E15/E16</f>
        <v>113.75698439306358</v>
      </c>
    </row>
    <row r="18" spans="1:10" ht="29.25" customHeight="1" x14ac:dyDescent="0.2">
      <c r="A18" s="1">
        <v>10</v>
      </c>
      <c r="B18" s="81" t="s">
        <v>25</v>
      </c>
      <c r="C18" s="51" t="s">
        <v>44</v>
      </c>
      <c r="D18" s="10">
        <f>D17/12</f>
        <v>9.1842512037037043</v>
      </c>
      <c r="E18" s="70">
        <f>E17/12</f>
        <v>9.4797486994219646</v>
      </c>
      <c r="J18" t="s">
        <v>41</v>
      </c>
    </row>
    <row r="19" spans="1:10" s="4" customFormat="1" ht="16.5" customHeight="1" x14ac:dyDescent="0.2">
      <c r="A19" s="1">
        <v>11</v>
      </c>
      <c r="B19" s="15" t="s">
        <v>26</v>
      </c>
      <c r="C19" s="51" t="s">
        <v>44</v>
      </c>
      <c r="D19" s="11">
        <v>3723.44</v>
      </c>
      <c r="E19" s="69"/>
    </row>
    <row r="20" spans="1:10" s="4" customFormat="1" ht="16.5" customHeight="1" x14ac:dyDescent="0.2">
      <c r="A20" s="1">
        <v>12</v>
      </c>
      <c r="B20" s="15" t="s">
        <v>61</v>
      </c>
      <c r="C20" s="51"/>
      <c r="D20" s="11">
        <v>16686.669999999998</v>
      </c>
      <c r="E20" s="69"/>
    </row>
    <row r="21" spans="1:10" s="4" customFormat="1" ht="16.5" customHeight="1" x14ac:dyDescent="0.2">
      <c r="A21" s="1"/>
      <c r="B21" s="15" t="s">
        <v>62</v>
      </c>
      <c r="C21" s="51"/>
      <c r="D21" s="11">
        <f>D19+D20</f>
        <v>20410.109999999997</v>
      </c>
      <c r="E21" s="69"/>
    </row>
    <row r="22" spans="1:10" s="4" customFormat="1" ht="15" customHeight="1" x14ac:dyDescent="0.2">
      <c r="A22" s="1"/>
      <c r="B22" s="17" t="s">
        <v>27</v>
      </c>
      <c r="C22" s="67"/>
      <c r="D22" s="11">
        <v>2897</v>
      </c>
      <c r="E22" s="69"/>
    </row>
    <row r="23" spans="1:10" s="4" customFormat="1" ht="27" customHeight="1" x14ac:dyDescent="0.2">
      <c r="A23" s="1"/>
      <c r="B23" s="17" t="s">
        <v>20</v>
      </c>
      <c r="C23" s="67" t="s">
        <v>44</v>
      </c>
      <c r="D23" s="11">
        <f>D21/D22</f>
        <v>7.0452571625819802</v>
      </c>
      <c r="E23" s="69"/>
    </row>
    <row r="24" spans="1:10" s="4" customFormat="1" ht="30" customHeight="1" x14ac:dyDescent="0.2">
      <c r="A24" s="1">
        <v>12</v>
      </c>
      <c r="B24" s="15" t="s">
        <v>21</v>
      </c>
      <c r="C24" s="51" t="s">
        <v>44</v>
      </c>
      <c r="D24" s="11">
        <f>D18+D23</f>
        <v>16.229508366285685</v>
      </c>
      <c r="E24" s="69"/>
    </row>
    <row r="25" spans="1:10" ht="15" x14ac:dyDescent="0.2">
      <c r="A25" s="41">
        <v>13</v>
      </c>
      <c r="B25" s="57" t="s">
        <v>4</v>
      </c>
      <c r="C25" s="51" t="s">
        <v>44</v>
      </c>
      <c r="D25" s="11">
        <f>D24*0.2</f>
        <v>3.2459016732571371</v>
      </c>
      <c r="E25" s="69">
        <f>E18*0.2</f>
        <v>1.895949739884393</v>
      </c>
    </row>
    <row r="26" spans="1:10" ht="30" customHeight="1" x14ac:dyDescent="0.2">
      <c r="A26" s="58">
        <v>14</v>
      </c>
      <c r="B26" s="66" t="s">
        <v>28</v>
      </c>
      <c r="C26" s="52" t="s">
        <v>44</v>
      </c>
      <c r="D26" s="10">
        <f>D24+D25</f>
        <v>19.475410039542822</v>
      </c>
      <c r="E26" s="70">
        <f>E18+E25</f>
        <v>11.375698439306358</v>
      </c>
    </row>
    <row r="27" spans="1:10" ht="45.75" customHeight="1" x14ac:dyDescent="0.2">
      <c r="A27" s="106" t="s">
        <v>64</v>
      </c>
      <c r="B27" s="106"/>
      <c r="C27" s="106"/>
      <c r="D27" s="106"/>
      <c r="E27" s="106"/>
      <c r="F27" s="65"/>
    </row>
    <row r="28" spans="1:10" ht="15" x14ac:dyDescent="0.25">
      <c r="A28" s="3"/>
      <c r="B28" s="3"/>
      <c r="C28" s="44"/>
      <c r="D28" s="3"/>
    </row>
    <row r="29" spans="1:10" ht="15" x14ac:dyDescent="0.25">
      <c r="A29" s="3"/>
      <c r="B29" s="3"/>
      <c r="C29" s="44"/>
      <c r="D29" s="3"/>
    </row>
    <row r="30" spans="1:10" ht="15" x14ac:dyDescent="0.25">
      <c r="A30" s="3"/>
      <c r="B30" s="3"/>
      <c r="C30" s="44"/>
      <c r="D30" s="3"/>
    </row>
    <row r="31" spans="1:10" ht="15" x14ac:dyDescent="0.25">
      <c r="A31" s="3"/>
      <c r="B31" s="3"/>
      <c r="C31" s="44"/>
      <c r="D31" s="3"/>
    </row>
  </sheetData>
  <mergeCells count="6">
    <mergeCell ref="A1:E1"/>
    <mergeCell ref="A2:A3"/>
    <mergeCell ref="B2:B3"/>
    <mergeCell ref="A27:E27"/>
    <mergeCell ref="C2:C3"/>
    <mergeCell ref="D3:E3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workbookViewId="0">
      <selection activeCell="L12" sqref="L12"/>
    </sheetView>
  </sheetViews>
  <sheetFormatPr defaultRowHeight="14.25" x14ac:dyDescent="0.2"/>
  <cols>
    <col min="1" max="1" width="3" style="22" customWidth="1"/>
    <col min="2" max="2" width="37.875" customWidth="1"/>
    <col min="3" max="3" width="4.75" style="44" customWidth="1"/>
    <col min="4" max="4" width="10.75" style="40" customWidth="1"/>
    <col min="5" max="5" width="11.375" customWidth="1"/>
    <col min="6" max="6" width="10.875" customWidth="1"/>
  </cols>
  <sheetData>
    <row r="1" spans="1:6" ht="3.75" customHeight="1" x14ac:dyDescent="0.2"/>
    <row r="2" spans="1:6" ht="56.25" customHeight="1" x14ac:dyDescent="0.2">
      <c r="A2" s="88" t="s">
        <v>18</v>
      </c>
      <c r="B2" s="88"/>
      <c r="C2" s="88"/>
      <c r="D2" s="88"/>
      <c r="E2" s="88"/>
      <c r="F2" s="88"/>
    </row>
    <row r="3" spans="1:6" ht="43.5" customHeight="1" x14ac:dyDescent="0.2">
      <c r="A3" s="97" t="s">
        <v>0</v>
      </c>
      <c r="B3" s="99" t="s">
        <v>1</v>
      </c>
      <c r="C3" s="104" t="s">
        <v>43</v>
      </c>
      <c r="D3" s="101" t="s">
        <v>7</v>
      </c>
      <c r="E3" s="102"/>
      <c r="F3" s="103"/>
    </row>
    <row r="4" spans="1:6" ht="36.75" customHeight="1" x14ac:dyDescent="0.2">
      <c r="A4" s="98"/>
      <c r="B4" s="100"/>
      <c r="C4" s="105"/>
      <c r="D4" s="37" t="s">
        <v>32</v>
      </c>
      <c r="E4" s="30" t="s">
        <v>33</v>
      </c>
      <c r="F4" s="14" t="s">
        <v>34</v>
      </c>
    </row>
    <row r="5" spans="1:6" ht="15.75" x14ac:dyDescent="0.25">
      <c r="A5" s="12">
        <v>1</v>
      </c>
      <c r="B5" s="23" t="s">
        <v>8</v>
      </c>
      <c r="C5" s="45" t="s">
        <v>44</v>
      </c>
      <c r="D5" s="38">
        <f>E5+F5</f>
        <v>2359687.0099999998</v>
      </c>
      <c r="E5" s="31">
        <v>1120851.33</v>
      </c>
      <c r="F5" s="6">
        <v>1238835.68</v>
      </c>
    </row>
    <row r="6" spans="1:6" ht="19.5" customHeight="1" x14ac:dyDescent="0.2">
      <c r="A6" s="1">
        <v>2</v>
      </c>
      <c r="B6" s="24" t="s">
        <v>2</v>
      </c>
      <c r="C6" s="46" t="s">
        <v>44</v>
      </c>
      <c r="D6" s="38">
        <f t="shared" ref="D6:D17" si="0">E6+F6</f>
        <v>460659.01</v>
      </c>
      <c r="E6" s="31">
        <v>218813.03</v>
      </c>
      <c r="F6" s="6">
        <v>241845.98</v>
      </c>
    </row>
    <row r="7" spans="1:6" ht="17.25" customHeight="1" x14ac:dyDescent="0.2">
      <c r="A7" s="1">
        <v>3</v>
      </c>
      <c r="B7" s="24" t="s">
        <v>16</v>
      </c>
      <c r="C7" s="46" t="s">
        <v>44</v>
      </c>
      <c r="D7" s="38">
        <f t="shared" si="0"/>
        <v>1328</v>
      </c>
      <c r="E7" s="31">
        <v>630.79999999999995</v>
      </c>
      <c r="F7" s="6">
        <v>697.2</v>
      </c>
    </row>
    <row r="8" spans="1:6" ht="15" customHeight="1" x14ac:dyDescent="0.2">
      <c r="A8" s="1">
        <v>4</v>
      </c>
      <c r="B8" s="25" t="s">
        <v>5</v>
      </c>
      <c r="C8" s="47" t="s">
        <v>44</v>
      </c>
      <c r="D8" s="38">
        <f t="shared" si="0"/>
        <v>41009.909999999996</v>
      </c>
      <c r="E8" s="31">
        <f>E9+E10</f>
        <v>19479.707499999997</v>
      </c>
      <c r="F8" s="6">
        <f>F9+F10</f>
        <v>21530.202499999999</v>
      </c>
    </row>
    <row r="9" spans="1:6" ht="19.5" customHeight="1" x14ac:dyDescent="0.2">
      <c r="A9" s="2" t="s">
        <v>39</v>
      </c>
      <c r="B9" s="26" t="s">
        <v>12</v>
      </c>
      <c r="C9" s="48" t="s">
        <v>44</v>
      </c>
      <c r="D9" s="38">
        <f t="shared" si="0"/>
        <v>21765.01</v>
      </c>
      <c r="E9" s="31">
        <v>10338.379999999999</v>
      </c>
      <c r="F9" s="6">
        <v>11426.63</v>
      </c>
    </row>
    <row r="10" spans="1:6" ht="16.5" customHeight="1" x14ac:dyDescent="0.2">
      <c r="A10" s="2" t="s">
        <v>40</v>
      </c>
      <c r="B10" s="27" t="s">
        <v>13</v>
      </c>
      <c r="C10" s="49" t="s">
        <v>44</v>
      </c>
      <c r="D10" s="38">
        <v>19244.900000000001</v>
      </c>
      <c r="E10" s="31">
        <f>D10*0.475</f>
        <v>9141.3274999999994</v>
      </c>
      <c r="F10" s="6">
        <f>D10-E10</f>
        <v>10103.572500000002</v>
      </c>
    </row>
    <row r="11" spans="1:6" ht="18.75" customHeight="1" x14ac:dyDescent="0.2">
      <c r="A11" s="1">
        <v>5</v>
      </c>
      <c r="B11" s="24" t="s">
        <v>3</v>
      </c>
      <c r="C11" s="46" t="s">
        <v>44</v>
      </c>
      <c r="D11" s="38">
        <v>13516.35</v>
      </c>
      <c r="E11" s="31">
        <f>D11*0.475</f>
        <v>6420.2662499999997</v>
      </c>
      <c r="F11" s="6">
        <f>D11-E11</f>
        <v>7096.0837500000007</v>
      </c>
    </row>
    <row r="12" spans="1:6" ht="20.25" customHeight="1" x14ac:dyDescent="0.2">
      <c r="A12" s="1">
        <v>6</v>
      </c>
      <c r="B12" s="25" t="s">
        <v>9</v>
      </c>
      <c r="C12" s="47" t="s">
        <v>44</v>
      </c>
      <c r="D12" s="38">
        <f t="shared" si="0"/>
        <v>265462</v>
      </c>
      <c r="E12" s="31">
        <f>E14+E15+E16+E13</f>
        <v>126094.45000000001</v>
      </c>
      <c r="F12" s="6">
        <f>F14+F15+F16+F13</f>
        <v>139367.54999999999</v>
      </c>
    </row>
    <row r="13" spans="1:6" ht="31.5" customHeight="1" x14ac:dyDescent="0.2">
      <c r="A13" s="2" t="s">
        <v>35</v>
      </c>
      <c r="B13" s="27" t="s">
        <v>17</v>
      </c>
      <c r="C13" s="49" t="s">
        <v>44</v>
      </c>
      <c r="D13" s="38">
        <f t="shared" si="0"/>
        <v>18236</v>
      </c>
      <c r="E13" s="31">
        <v>8662.1</v>
      </c>
      <c r="F13" s="6">
        <v>9573.9</v>
      </c>
    </row>
    <row r="14" spans="1:6" ht="29.25" customHeight="1" x14ac:dyDescent="0.2">
      <c r="A14" s="2" t="s">
        <v>36</v>
      </c>
      <c r="B14" s="28" t="s">
        <v>15</v>
      </c>
      <c r="C14" s="49" t="s">
        <v>44</v>
      </c>
      <c r="D14" s="38">
        <f t="shared" si="0"/>
        <v>61176</v>
      </c>
      <c r="E14" s="31">
        <v>29058.6</v>
      </c>
      <c r="F14" s="6">
        <v>32117.4</v>
      </c>
    </row>
    <row r="15" spans="1:6" ht="47.25" x14ac:dyDescent="0.2">
      <c r="A15" s="2" t="s">
        <v>37</v>
      </c>
      <c r="B15" s="28" t="s">
        <v>14</v>
      </c>
      <c r="C15" s="49" t="s">
        <v>44</v>
      </c>
      <c r="D15" s="38">
        <f t="shared" si="0"/>
        <v>167100</v>
      </c>
      <c r="E15" s="31">
        <v>79372.5</v>
      </c>
      <c r="F15" s="6">
        <v>87727.5</v>
      </c>
    </row>
    <row r="16" spans="1:6" ht="15.75" x14ac:dyDescent="0.2">
      <c r="A16" s="2" t="s">
        <v>38</v>
      </c>
      <c r="B16" s="27" t="s">
        <v>6</v>
      </c>
      <c r="C16" s="49" t="s">
        <v>44</v>
      </c>
      <c r="D16" s="38">
        <f t="shared" si="0"/>
        <v>18950</v>
      </c>
      <c r="E16" s="31">
        <v>9001.25</v>
      </c>
      <c r="F16" s="6">
        <v>9948.75</v>
      </c>
    </row>
    <row r="17" spans="1:6" ht="31.5" x14ac:dyDescent="0.2">
      <c r="A17" s="1">
        <v>7</v>
      </c>
      <c r="B17" s="29" t="s">
        <v>23</v>
      </c>
      <c r="C17" s="50" t="s">
        <v>44</v>
      </c>
      <c r="D17" s="38">
        <f t="shared" si="0"/>
        <v>3141662.2800000003</v>
      </c>
      <c r="E17" s="31">
        <f>E5+E6+E7+E8+E11+E12</f>
        <v>1492289.5837500002</v>
      </c>
      <c r="F17" s="6">
        <f>F5+F6+F7+F8+F11+F12</f>
        <v>1649372.6962499998</v>
      </c>
    </row>
    <row r="18" spans="1:6" ht="59.25" customHeight="1" x14ac:dyDescent="0.2">
      <c r="A18" s="1">
        <v>8</v>
      </c>
      <c r="B18" s="13" t="s">
        <v>19</v>
      </c>
      <c r="C18" s="51" t="s">
        <v>45</v>
      </c>
      <c r="D18" s="39"/>
      <c r="E18" s="32">
        <v>16559</v>
      </c>
      <c r="F18" s="7">
        <v>15747</v>
      </c>
    </row>
    <row r="19" spans="1:6" ht="30" x14ac:dyDescent="0.2">
      <c r="A19" s="1">
        <v>9</v>
      </c>
      <c r="B19" s="15" t="s">
        <v>29</v>
      </c>
      <c r="C19" s="51" t="s">
        <v>44</v>
      </c>
      <c r="D19" s="39"/>
      <c r="E19" s="33">
        <f>E17/E18</f>
        <v>90.119547300561635</v>
      </c>
      <c r="F19" s="11">
        <f>F17/F18</f>
        <v>104.74202681463134</v>
      </c>
    </row>
    <row r="20" spans="1:6" ht="45" x14ac:dyDescent="0.2">
      <c r="A20" s="1">
        <v>10</v>
      </c>
      <c r="B20" s="15" t="s">
        <v>30</v>
      </c>
      <c r="C20" s="51" t="s">
        <v>44</v>
      </c>
      <c r="D20" s="39"/>
      <c r="E20" s="34">
        <f>E19/12</f>
        <v>7.5099622750468029</v>
      </c>
      <c r="F20" s="11">
        <f>F19/12</f>
        <v>8.7285022345526126</v>
      </c>
    </row>
    <row r="21" spans="1:6" ht="15" x14ac:dyDescent="0.2">
      <c r="A21" s="1">
        <v>11</v>
      </c>
      <c r="B21" s="15" t="s">
        <v>4</v>
      </c>
      <c r="C21" s="51" t="s">
        <v>44</v>
      </c>
      <c r="D21" s="39"/>
      <c r="E21" s="35">
        <f>E20*0.2</f>
        <v>1.5019924550093606</v>
      </c>
      <c r="F21" s="11">
        <v>1.75</v>
      </c>
    </row>
    <row r="22" spans="1:6" ht="28.5" x14ac:dyDescent="0.2">
      <c r="A22" s="1">
        <v>12</v>
      </c>
      <c r="B22" s="42" t="s">
        <v>31</v>
      </c>
      <c r="C22" s="53" t="s">
        <v>44</v>
      </c>
      <c r="D22" s="54"/>
      <c r="E22" s="36">
        <f>E20+E21</f>
        <v>9.0119547300561642</v>
      </c>
      <c r="F22" s="10">
        <f>F20+F21</f>
        <v>10.478502234552613</v>
      </c>
    </row>
    <row r="23" spans="1:6" x14ac:dyDescent="0.2">
      <c r="B23" s="55" t="s">
        <v>42</v>
      </c>
      <c r="C23" s="55"/>
      <c r="D23" s="56"/>
    </row>
  </sheetData>
  <mergeCells count="5">
    <mergeCell ref="A2:F2"/>
    <mergeCell ref="A3:A4"/>
    <mergeCell ref="B3:B4"/>
    <mergeCell ref="D3:F3"/>
    <mergeCell ref="C3:C4"/>
  </mergeCells>
  <pageMargins left="0.51181102362204722" right="0.31496062992125984" top="0.35433070866141736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АБОН ПЛАТА з 01.12.2022</vt:lpstr>
      <vt:lpstr>Абон плата з повіркою з 01.12.</vt:lpstr>
      <vt:lpstr>Разом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34</cp:revision>
  <cp:lastPrinted>2022-12-01T09:10:44Z</cp:lastPrinted>
  <dcterms:created xsi:type="dcterms:W3CDTF">2019-10-28T09:50:45Z</dcterms:created>
  <dcterms:modified xsi:type="dcterms:W3CDTF">2022-12-02T11:45:19Z</dcterms:modified>
</cp:coreProperties>
</file>